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tabRatio="500"/>
  </bookViews>
  <sheets>
    <sheet name="Επεξήγηση" sheetId="1" r:id="rId1"/>
    <sheet name="Παράμετροι" sheetId="2" r:id="rId2"/>
    <sheet name="Αποτελέσματα" sheetId="3" r:id="rId3"/>
    <sheet name="Συμπεριφορική Αποτίμηση" sheetId="4" r:id="rId4"/>
    <sheet name="Πίστωση Ενέργειας" sheetId="5" r:id="rId5"/>
    <sheet name="Πηγές &amp; Όρια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<sst xmlns="http://schemas.openxmlformats.org/spreadsheetml/2006/main" count="238" uniqueCount="194">
  <si>
    <t>ΕΝΕΡΓΕΙΑ | ΤΕΛΙΚΟ ΥΠΟΣΤΗΡΙΚΤΙΚΟ ΠΑΡΑΜΕΤΡΙΚΟ ΜΟΝΤΕΛΟ</t>
  </si>
  <si>
    <t>Συνοδευτικό του άρθρου Βαγγέλη Πιλάλη, ενημερωμένο μετά την αναμόρφωση | Σεπτέμβριος 2026</t>
  </si>
  <si>
    <t>ΦΥΛΛΟ</t>
  </si>
  <si>
    <t>ΠΕΡΙΕΧΟΜΕΝΟ</t>
  </si>
  <si>
    <t>ΤΙ ΑΛΛΑΞΕ ΣΤΗΝ ΤΕΛΙΚΗ ΕΚΔΟΣΗ</t>
  </si>
  <si>
    <t>Παράμετροι</t>
  </si>
  <si>
    <t>Όλες οι εισροές του μοντέλου σε ένα σημείο: διεθνείς τιμές, βάρη καλαθιού, μετακυλίσεις, υστέρηση, εισοδηματική βάση, παράμετροι προγράμματος.</t>
  </si>
  <si>
    <t>Νέο φύλλο. Πριν, οι μεταβολές καλαθιού Σ1/Σ3 εισάγονταν ως ανεξάρτητες εκτιμήσεις.</t>
  </si>
  <si>
    <t>Αποτελέσματα</t>
  </si>
  <si>
    <t>9 παρατηρήσεις (3 σενάρια × 3 χρονικά σημεία). Η μεταβολή καλαθιού υπολογίζεται από τις παραμέτρους, όχι ως ανεξάρτητη είσοδος.</t>
  </si>
  <si>
    <t>Στενότερο εύρος σεναρίων: Σ1 Απρίλιος +0,9% (πριν +1,6%), Σ3 Απρίλιος -1,9% (πριν -3,7%).</t>
  </si>
  <si>
    <t>Συμπεριφορική Αποτίμηση</t>
  </si>
  <si>
    <t>Σωρευτική πραγματική μεταβολή εισοδήματος 7 μηνών (Οκτ-Απρ) και ευαισθησία σε τρεις συντελεστές αποστροφής ζημίας (1 / 1,31 / 2,25).</t>
  </si>
  <si>
    <t>Το "-619 ευρώ" αντικαταστάθηκε: σε καθαρά λογιστικούς όρους το δυσμενές σενάριο είναι θετικό (+168€). Μόνο με τον αυστηρότερο ιστορικό συντελεστή (2,25) γυρίζει ψυχολογικά αρνητικό.</t>
  </si>
  <si>
    <t>Πίστωση Ενέργειας</t>
  </si>
  <si>
    <t>Κοστολόγηση της στοχευμένης πίστωσης (μη επιστρεπτέα ενίσχυση) και σύγκριση με την οριζόντια μείωση ΕΦΚ.</t>
  </si>
  <si>
    <t>Το κόστος 111,6 / 223,2 εκατ. € παραμένει ίδιο. Η σύγκριση με το ΕΦΚ ενημερώθηκε σε 7 μήνες / 980 εκατ. € (πριν 7,5 μήνες / 1.050 εκατ. €). Ο ισχυρισμός "απορροφά το 73%-100% της ζημιάς" αφαιρέθηκε: είναι σύγκριση κόστους, όχι ισοδύναμης προστασίας.</t>
  </si>
  <si>
    <t>Πηγές &amp; Όρια</t>
  </si>
  <si>
    <t>Πρωτογενείς πηγές και ρητά όρια εξωτερικής εγκυρότητας για κάθε παράμετρο.</t>
  </si>
  <si>
    <t>Νέο φύλλο.</t>
  </si>
  <si>
    <t>ΚΕΝΤΡΙΚΟΣ ΠΕΡΙΟΡΙΣΜΟΣ</t>
  </si>
  <si>
    <t>Ούτε τα 1.700€ εισόδημα και 1.430€ δαπάνη ούτε τα βάρη/ελαστικότητες πιστοποιούνται ως το πραγματικό διάμεσο ελληνικό νοικοκυριό. Όλοι οι αριθμοί είναι εικονογράφηση παραμέτρων, όχι εμπειρική πρόβλεψη.</t>
  </si>
  <si>
    <t>ΠΑΡΑΜΕΤΡΙΚΟ ΥΠΟΔΕΙΓΜΑ | ΕΛΕΓΧΟΜΕΝΕΣ ΥΠΟΘΕΣΕΙΣ</t>
  </si>
  <si>
    <t>Μπλε αριθμοί = μεταβλητές εισόδου. Τα αποτελέσματα είναι υποθετικές προσομοιώσεις, όχι προβλέψεις.</t>
  </si>
  <si>
    <t>ΜΕΤΑΒΛΗΤΗ</t>
  </si>
  <si>
    <t>ΤΙΜΗ</t>
  </si>
  <si>
    <t>ΣΧΟΛΙΟ / ΠΗΓΗ</t>
  </si>
  <si>
    <t>Καθαρό μηνιαίο εισόδημα δείγματος (€)</t>
  </si>
  <si>
    <t>Παραδοχή αρχικού υποδείγματος, όχι πιστοποιημένη διάμεσος</t>
  </si>
  <si>
    <t>Μηνιαία καταναλωτική δαπάνη δείγματος (€)</t>
  </si>
  <si>
    <t>Σημείο αναφοράς πετρελαίου ($/bbl)</t>
  </si>
  <si>
    <t>Αριθμητική αναφορά, όχι παρατηρούμενη τιμή</t>
  </si>
  <si>
    <t>Σημείο αναφοράς φυσικού αερίου (€/MWh)</t>
  </si>
  <si>
    <t>Βάρος καυσίμων κίνησης στο καλάθι</t>
  </si>
  <si>
    <t>Ενδεικτική στάθμιση, προς επικύρωση ΕΛΣΤΑΤ</t>
  </si>
  <si>
    <t>Βάρος πετρελαίου θέρμανσης</t>
  </si>
  <si>
    <t>Βάρος αερίου θέρμανσης</t>
  </si>
  <si>
    <t>Βάρος ηλεκτρισμού</t>
  </si>
  <si>
    <t>Βάρος λοιπών αγαθών</t>
  </si>
  <si>
    <t>Υπόλοιπο ως προς 100%</t>
  </si>
  <si>
    <t>Μετακύλιση πετρελαίου → καύσιμα κίνησης</t>
  </si>
  <si>
    <t>Συντελεστής ευαισθησίας υπόθεσης, όχι οικονομετρική εκτίμηση</t>
  </si>
  <si>
    <t>Μετακύλιση πετρελαίου → πετρέλαιο θέρμανσης</t>
  </si>
  <si>
    <t>Συντελεστής ευαισθησίας υπόθεσης</t>
  </si>
  <si>
    <t>Μετακύλιση αερίου → αέριο θέρμανσης</t>
  </si>
  <si>
    <t>Μετακύλιση αερίου → ηλεκτρισμό</t>
  </si>
  <si>
    <t>Μετακύλιση πετρελαίου → ηλεκτρισμό</t>
  </si>
  <si>
    <t>Έμμεση μετακύλιση πετρελαίου → λοιπά αγαθά</t>
  </si>
  <si>
    <t>Έμμεση μετακύλιση αερίου → λοιπά αγαθά</t>
  </si>
  <si>
    <t>Ενεργοποίηση μετακύλισης Δεκεμβρίου (lag)</t>
  </si>
  <si>
    <t>Υποθετική υστέρηση έναντι πλήρους μετακύλισης</t>
  </si>
  <si>
    <t>Ενεργοποίηση μετακύλισης Μαρτίου/Απριλίου (lag)</t>
  </si>
  <si>
    <t>Υποθετικό σενάριο πλήρους προσαρμογής</t>
  </si>
  <si>
    <t>Δυνητικά επιλέξιμα νοικοκυριά</t>
  </si>
  <si>
    <t>Παραδοχή μεγέθους προγράμματος, όχι μητρώο δικαιούχων</t>
  </si>
  <si>
    <t>Ποσοστό πραγματικής συμμετοχής (take-up)</t>
  </si>
  <si>
    <t>Παραδοχή 80%, απαιτεί έλεγχο μητρώου (stress test 60%-100% στο φύλλο Πίστωση Ενέργειας)</t>
  </si>
  <si>
    <t>Αναλογία θέρμανσης: πετρέλαιο</t>
  </si>
  <si>
    <t>Υποθετική σύνθεση δικαιούχων</t>
  </si>
  <si>
    <t>Αναλογία θέρμανσης: φυσικό αέριο</t>
  </si>
  <si>
    <t>Αναλογία θέρμανσης: ηλεκτρισμός</t>
  </si>
  <si>
    <t>Ποσότητα πετρελαίου θέρμανσης (λίτρα/περίοδο)</t>
  </si>
  <si>
    <t>Υποθετική επιλέξιμη κατανάλωση</t>
  </si>
  <si>
    <t>Ποσότητα φυσικού αερίου (kWh/περίοδο)</t>
  </si>
  <si>
    <t>Ηλεκτρισμός νοικοκυριού με καύσιμο θέρμανσης (kWh)</t>
  </si>
  <si>
    <t>Ηλεκτρισμός μόνου φορέα θέρμανσης (kWh)</t>
  </si>
  <si>
    <t>Μηνιαίο δημοσιονομικό κόστος οριζόντιας μείωσης ΕΦΚ (εκατ. €)</t>
  </si>
  <si>
    <t>Μη επαληθευμένο· αποκλειστικά συγκριτική υπόθεση του άρθρου</t>
  </si>
  <si>
    <t>Διάρκεια σύγκρισης προγράμματος (μήνες)</t>
  </si>
  <si>
    <t>Οκτώβριος 2026 έως Απρίλιος 2027</t>
  </si>
  <si>
    <t>Ενδεικτική εφάπαξ παροχή ΔΕΘ (€/νοικοκυριό)</t>
  </si>
  <si>
    <t>Εικόνα ευαισθησίας, όχι τεκμηριωμένο δικαίωμα</t>
  </si>
  <si>
    <t>Συντελεστής αποστροφής ζημίας: ουδέτερος (λ=1)</t>
  </si>
  <si>
    <t>Καθαρή λογιστική βάση, χωρίς ψυχολογική στάθμιση</t>
  </si>
  <si>
    <t>Συντελεστής αποστροφής ζημίας: μετριοπαθής (λ=1,31)</t>
  </si>
  <si>
    <t>Walasek, Mullett &amp; Stewart, μετα-ανάλυση 2024, https://doi.org/10.1016/j.joep.2024.102740</t>
  </si>
  <si>
    <t>Συντελεστής αποστροφής ζημίας: ιστορικός (λ=2,25)</t>
  </si>
  <si>
    <t>Tversky &amp; Kahneman 1992, https://doi.org/10.1007/BF00122574</t>
  </si>
  <si>
    <t>ΣΕΝΑΡΙΑ ΔΙΕΘΝΩΝ ΤΙΜΩΝ</t>
  </si>
  <si>
    <t>ΣΕΝΑΡΙΟ</t>
  </si>
  <si>
    <t>ΠΕΤΡΕΛΑΙΟ ($/bbl)</t>
  </si>
  <si>
    <t>ΑΕΡΙΟ (€/MWh)</t>
  </si>
  <si>
    <t>ΠΙΘΑΝΟΤΗΤΑ</t>
  </si>
  <si>
    <t>Σ1: Αποκλιμάκωση</t>
  </si>
  <si>
    <t>Σ2: Επιμονή (Κεντρικό)</t>
  </si>
  <si>
    <t>Σ3: Δυσμενές</t>
  </si>
  <si>
    <t>Οι πιθανότητες 20% / 50% / 30% είναι υποκειμενικές σταθμίσεις της παραμετρικής άσκησης, όχι εμπειρικά εκτιμημένες πιθανότητες.</t>
  </si>
  <si>
    <t>ΒΑΣΗ ΚΑΛΑΘΙΟΥ Σ2, ΟΝΟΜΑΣΤΙΚΗ ΑΥΞΗΣΗ ΚΑΙ LAG ΑΝΑ ΜΗΝΑ</t>
  </si>
  <si>
    <t>ΜΗΝΑΣ</t>
  </si>
  <si>
    <t>ΒΑΣΗ ΚΑΛΑΘΙΟΥ Σ2</t>
  </si>
  <si>
    <t>ΟΝΟΜΑΣΤΙΚΗ ΑΥΞΗΣΗ</t>
  </si>
  <si>
    <t>LAG ΜΕΤΑΚΥΛΙΣΗΣ</t>
  </si>
  <si>
    <t>Δεκέμβριος 2026</t>
  </si>
  <si>
    <t>Μάρτιος 2027</t>
  </si>
  <si>
    <t>Απρίλιος 2027</t>
  </si>
  <si>
    <t>ΕΝΙΣΧΥΣΗ ΑΝΑ ΜΟΝΑΔΑ (Σ2 ΚΕΝΤΡΙΚΟ / Σ3 ΔΥΣΜΕΝΕΣ)</t>
  </si>
  <si>
    <t>ΠΑΡΑΜΕΤΡΟΣ</t>
  </si>
  <si>
    <t>Σ2: ΚΕΝΤΡΙΚΟ</t>
  </si>
  <si>
    <t>Σ3: ΔΥΣΜΕΝΕΣ</t>
  </si>
  <si>
    <t>Επιδότηση πετρελαίου (€/λίτρο)</t>
  </si>
  <si>
    <t>Επιδότηση ηλεκτρισμού (€/kWh)</t>
  </si>
  <si>
    <t>Επιδότηση φυσικού αερίου (€/kWh)</t>
  </si>
  <si>
    <t>Πλαφόν ανά νοικοκυριό (€)</t>
  </si>
  <si>
    <t>ΑΠΟΤΕΛΕΣΜΑΤΑ | ΚΟΙΝΟ ΜΟΝΤΕΛΟ ΜΕΤΑΚΥΛΙΣΗΣ ΠΕΤΡΕΛΑΙΟΥ ΚΑΙ ΑΕΡΙΟΥ</t>
  </si>
  <si>
    <t>Η μεταβολή καλαθιού Σ1/Σ3 υπολογίζεται από τις παραμέτρους· το Σ2 διατηρεί την ενδεικτική βάση του αρχικού αρχείου.</t>
  </si>
  <si>
    <t>ΠΕΤΡΕΛΑΙΟ
($/bbl)</t>
  </si>
  <si>
    <t>ΑΕΡΙΟ
(€/MWh)</t>
  </si>
  <si>
    <t>ΔΠ/Π</t>
  </si>
  <si>
    <t>ΔΑ/Α</t>
  </si>
  <si>
    <t>ΠΡΟΣΘΗΚΗ ΑΠΟ
ΕΝΕΡΓΕΙΑ</t>
  </si>
  <si>
    <t>ΤΕΛΙΚΗ ΜΕΤΑΒΟΛΗ
ΚΑΛΑΘΙΟΥ</t>
  </si>
  <si>
    <t>ΠΡΑΓΜΑΤΙΚΗ
ΜΕΤΑΒΟΛΗ (%)</t>
  </si>
  <si>
    <t>Δ ΕΙΣΟΔΗΜΑΤΟΣ
(€/μήνα)</t>
  </si>
  <si>
    <t>ΜΕΘΟΔΟΣ: Τελική μεταβολή καλαθιού = βάση Σ2 του μήνα + υστέρηση × άθροισμα σταθμισμένων μετακυλίσεων. Πραγματική μεταβολή = (1+ονομαστική αύξηση)/(1+μεταβολή καλαθιού) - 1.</t>
  </si>
  <si>
    <t>ΣΥΜΠΕΡΙΦΟΡΙΚΗ ΑΠΟΤΙΜΗΣΗ | ΕΥΑΙΣΘΗΣΙΑ, ΟΧΙ ΠΡΟΒΛΕΨΗ ΕΚΛΟΓΙΚΗΣ ΣΥΜΠΕΡΙΦΟΡΑΣ</t>
  </si>
  <si>
    <t>Η υποκειμενική αποτίμηση σε υποθετικές μονάδες ΔΕΝ είναι ισοδύναμη με ευρώ, δημοσιονομικό έλλειμμα ή εκλογικές μονάδες.</t>
  </si>
  <si>
    <t>ΣΩΡΕΥΤΙΚΗ Δ ΠΡΑΓΜ.
ΕΙΣΟΔΗΜΑΤΟΣ 7 ΜΗΝΩΝ (€)</t>
  </si>
  <si>
    <t>ΑΚΑΘΑΡΙΣΤΗ
ΑΠΩΛΕΙΑ (€)</t>
  </si>
  <si>
    <t>ΘΕΤΙΚΕΣ ΜΗΝΙΑΙΕΣ
Δ (€)</t>
  </si>
  <si>
    <t>ΕΝΔΕΙΚΤΙΚΗ
ΠΑΡΟΧΗ (€)</t>
  </si>
  <si>
    <t>ΛΟΓΙΣΤΙΚΗ Δ ΜΕ
ΠΑΡΟΧΗ (€)</t>
  </si>
  <si>
    <t>ΕΥΑΙΣΘΗΣΙΑ λ=1,31
(μονάδες)</t>
  </si>
  <si>
    <t>ΕΥΑΙΣΘΗΣΙΑ λ=2,25
(μονάδες)</t>
  </si>
  <si>
    <t>Πηγή στηλών B-D: αθροιστική μηνιαία ροή Οκτωβρίου 2026 - Απριλίου 2027 (φύλλο "Μηνιαία Ροή" του αναμορφωμένου μοντέλου, 19/9/2026), εκτός τρέχοντος αρχείου. ΛΟΓΙΣΤΙΚΗ Δ ΜΕ ΠΑΡΟΧΗ = παροχή + σωρευτική μεταβολή (καθαρή λογιστική θέση, λ=1). ΕΥΑΙΣΘΗΣΙΑ(λ) = παροχή − λ×ακαθάριστη απώλεια + θετικές μηνιαίες Δ: μόνο οι απώλειες σταθμίζονται με τον συντελεστή αποστροφής ζημίας, όχι τα κέρδη.</t>
  </si>
  <si>
    <t>ΑΝΑΓΝΩΣΗ ΤΟΥ ΕΥΡΗΜΑΤΟΣ</t>
  </si>
  <si>
    <t>Στο δυσμενές σενάριο, η καθαρή λογιστική θέση είναι θετική (+168€): η παροχή υπερκαλύπτει την αθροιστική πραγματική απώλεια. Η υποκειμενική εικόνα γυρίζει αρνητική μόνο με τον αυστηρότερο, ιστορικό συντελεστή αποστροφής ζημίας (2,25). Με τον μετριοπαθή συντελεστή της πρόσφατης βιβλιογραφίας (1,31), παραμένει θετική.</t>
  </si>
  <si>
    <t>ΠΙΣΤΩΣΗ ΕΝΕΡΓΕΙΑΣ | ΜΗ ΕΠΙΣΤΡΕΠΤΕΑ ΕΝΙΣΧΥΣΗ, ΕΛΕΓΧΟΜΕΝΗ ΠΡΟΣΟΜΟΙΩΣΗ ΚΟΣΤΟΥΣ</t>
  </si>
  <si>
    <t>Η πίστωση είναι μη επιστρεπτέα ενίσχυση (επιδότηση) που συμψηφίζεται με τον λογαριασμό έως πλαφόν, όχι δάνειο ή επιστρεπτέα προκαταβολή.</t>
  </si>
  <si>
    <t>ΤΕΚΜΗΡΙΩΣΗ / ΤΥΠΟΣ</t>
  </si>
  <si>
    <t>Δυνητικά δικαιούχα νοικοκυριά</t>
  </si>
  <si>
    <t>Παραδοχή, χωρίς μητρώο διπλής λήψης</t>
  </si>
  <si>
    <t>Ποσοστό συμμετοχής (take-up)</t>
  </si>
  <si>
    <t>Παραδοχή 80%, δοκιμάζεται 60%-100% παρακάτω</t>
  </si>
  <si>
    <t>Ενεργοί δικαιούχοι</t>
  </si>
  <si>
    <t>Δικαιούχα × συμμετοχή</t>
  </si>
  <si>
    <t>Πετρέλαιο θέρμανσης (€/λίτρο)</t>
  </si>
  <si>
    <t>Επιδοτούμενη ποσότητα, όχι κατ' αποκοπή</t>
  </si>
  <si>
    <t>Ηλεκτρισμός (€/kWh)</t>
  </si>
  <si>
    <t>Επιδοτούμενη ποσότητα</t>
  </si>
  <si>
    <t>Φυσικό αέριο (€/kWh)</t>
  </si>
  <si>
    <t>Ανώτατο συνολικό όριο</t>
  </si>
  <si>
    <t>Οικία με πετρέλαιο: πίστωση (€)</t>
  </si>
  <si>
    <t>min(πλαφόν, ποσότητα πετρελαίου×επιδότηση + ηλεκτρισμός με θέρμανση×επιδότηση)</t>
  </si>
  <si>
    <t>Οικία με αέριο: πίστωση (€)</t>
  </si>
  <si>
    <t>min(πλαφόν, ποσότητα αερίου×επιδότηση + ηλεκτρισμός με θέρμανση×επιδότηση)</t>
  </si>
  <si>
    <t>Οικία μόνο με ηλεκτρισμό: πίστωση (€)</t>
  </si>
  <si>
    <t>min(πλαφόν, ηλεκτρισμός μόνου φορέα×επιδότηση)</t>
  </si>
  <si>
    <t>Σταθμισμένη μέση ενίσχυση (€)</t>
  </si>
  <si>
    <t>45% πετρέλαιο + 20% αέριο + 35% ρεύμα, υποθετική σύνθεση δικαιούχων</t>
  </si>
  <si>
    <t>Συνολικό δημοσιονομικό κόστος (εκατ. €)</t>
  </si>
  <si>
    <t>Ενεργοί δικαιούχοι × μέση ενίσχυση / 1.000.000</t>
  </si>
  <si>
    <t>Οριζόντια μείωση ΕΦΚ, υποθετικό κόστος (εκατ. €)</t>
  </si>
  <si>
    <t>Μηνιαίο κόστος × μήνες. ΜΗ ΕΠΑΛΗΘΕΥΜΕΝΟ, όχι ισοδύναμο πεδίο στήριξης</t>
  </si>
  <si>
    <t>Λόγος κόστους έναντι ΕΦΚ</t>
  </si>
  <si>
    <t>Σύγκριση κόστους· δεν αποτελεί σύγκριση ισοδύναμης προστασίας</t>
  </si>
  <si>
    <t>STRESS TEST: ΠΟΣΟΣΤΟ ΣΥΜΜΕΤΟΧΗΣ</t>
  </si>
  <si>
    <t>ΠΟΣΟΣΤΟ ΣΥΜΜΕΤΟΧΗΣ</t>
  </si>
  <si>
    <t>Σ2 ΚΟΣΤΟΣ (εκατ. €)</t>
  </si>
  <si>
    <t>Σ3 ΚΟΣΤΟΣ (εκατ. €)</t>
  </si>
  <si>
    <t>ΣΧΟΛΙΟ</t>
  </si>
  <si>
    <t>Η συμμετοχή είναι μεταβλητή· το κόστος αυξάνεται αναλογικά.</t>
  </si>
  <si>
    <t>Το πρόγραμμα καλύπτει θέρμανση/ηλεκτρισμό· η οριζόντια παρέμβαση στον ΕΦΚ αφορά ενδεχομένως διαφορετικά προϊόντα/ωφελούμενους. Δεν υπολογίζεται ποσοστό απορρόφησης της συνολικής εισοδηματικής ζημίας: άλλο η μεταβολή αγοραστικής δύναμης, άλλο η επιδοτούμενη δαπάνη.</t>
  </si>
  <si>
    <t>ΠΗΓΕΣ &amp; ΟΡΙΑ</t>
  </si>
  <si>
    <t>Διάκριση πρωτογενών πηγών από υποθέσεις, και τα όρια εξωτερικής εγκυρότητας κάθε παραμέτρου.</t>
  </si>
  <si>
    <t>ΠΗΓΗ / ΠΑΡΑΜΕΤΡΟΣ</t>
  </si>
  <si>
    <t>ΤΙ ΥΠΟΣΤΗΡΙΖΕΙ / ΠΕΡΙΟΡΙΣΜΟΣ</t>
  </si>
  <si>
    <t>URL Ή ΠΡΟΕΛΕΥΣΗ</t>
  </si>
  <si>
    <t>Ευρωπαϊκή Επιτροπή, επιλέξιμες ενεργειακές παρεμβάσεις</t>
  </si>
  <si>
    <t>Δημοσιονομική ευελιξία 0,3% ΑΕΠ μόνο για διαρθρωτική ενεργειακή ασφάλεια· όχι έμμεσες επιδοτήσεις λογαριασμών.</t>
  </si>
  <si>
    <t>eur-lex.europa.eu/legal-content/EN/ALL/?uri=CELEX:52026XC04514</t>
  </si>
  <si>
    <t>Ευρωπαϊκή Επιτροπή, SOTEU 2026</t>
  </si>
  <si>
    <t>Επιπλέον 90 δισ. € εισαγωγές ορυκτών· Climate Insurance Alliance, ασφάλιση καταστροφών ~25%.</t>
  </si>
  <si>
    <t>cyprus.representation.ec.europa.eu, 16/9/2026</t>
  </si>
  <si>
    <t>ΥΠΟΙΚ, ΕΦΚ καυσίμων</t>
  </si>
  <si>
    <t>Πετρέλαιο κίνησης 410€/1000λ· ευρωπαϊκό ελάχιστο 330€/1000λ. Δεν θεωρείται δεδομένη γενική μείωση 0,20€/λ.</t>
  </si>
  <si>
    <t>minfin.gov.gr/forologiki-politiki</t>
  </si>
  <si>
    <t>Tversky &amp; Kahneman 1992</t>
  </si>
  <si>
    <t>Ιστορικό λ=2,25 σε εκτιμήσεις υπό κίνδυνο· όχι ειδική εκτίμηση ελληνικών νοικοκυριών.</t>
  </si>
  <si>
    <t>doi.org/10.1007/BF00122574</t>
  </si>
  <si>
    <t>Walasek, Mullett &amp; Stewart, μετα-ανάλυση 2024</t>
  </si>
  <si>
    <t>Ενδεικτική εναλλακτική ευαισθησία λ=1,31· η μεταβλητότητα της βιβλιογραφίας απαγορεύει βέβαιη υποκειμενική εκτίμηση.</t>
  </si>
  <si>
    <t>doi.org/10.1016/j.joep.2024.102740</t>
  </si>
  <si>
    <t>Διεθνείς τιμές / μετακυλίσεις</t>
  </si>
  <si>
    <t>Σενάρια τιμών και συντελεστές μετακύλισης: υποθετικά, όχι παρατηρημένα ή οικονομετρικά εκτιμημένα.</t>
  </si>
  <si>
    <t>Παραδοχές συντάκτη, απαιτούν εμπειρική βαθμονόμηση</t>
  </si>
  <si>
    <t>Μέγεθος / σύνθεση δικαιούχων</t>
  </si>
  <si>
    <t>1 εκατ. νοικοκυριά, 80% συμμετοχή, σύνθεση 45/20/35: προσομοίωση, όχι εφαρμοσμένο πρόγραμμα.</t>
  </si>
  <si>
    <t>Παραδοχές συντάκτη, απαιτούν επαλήθευση μητρώων</t>
  </si>
  <si>
    <t>Εργαζόμενο ζευγάρι ιδιωτικού τομέα (χωρίς έκτακτη ενίσχυση)</t>
  </si>
  <si>
    <t>Οι απώλειες -105€ (κεντρικό) / -493€ (δυσμενές) προέρχονται από την αρχική, μη αναμορφωμένη άσκηση, με διαφορετικές παραδοχές εισοδήματος/κατανάλωσης από το βασικό ενδεικτικό νοικοκυριό. Δεν έχουν ακόμη αναπαραχθεί στο παρόν παραμετρικό μοντέλο.</t>
  </si>
  <si>
    <t>Αρχικό συνημμένο excel, 19/9/2026 (εκκρεμεί αναπαραγωγή)</t>
  </si>
  <si>
    <t>Ευρωπαϊκός μηχανισμός ασφάλισης (άρθρο, ενότητα 1)</t>
  </si>
  <si>
    <t>Τα 3-4 δισ. € ετήσιου κόστους, 20-25 δισ. € δυνητικής ρευστότητας και το 5%-6% κατανομής στην Ελλάδα είναι ενδεικτικές παράμετροι ενός προτεινόμενου μηχανισμού, εκτός του παρόντος παραμετρικού μοντέλου· δεν έχουν ανεξάρτητη κοστολόγηση.</t>
  </si>
  <si>
    <t>Πρόταση συντάκτη, απαιτεί χωριστή άσκηση κοστολόγησης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</si>
</sst>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0.0"/>
    <numFmt numFmtId="177" formatCode="0.0%"/>
  </numFmts>
  <fonts count="30">
    <font>
      <sz val="11"/>
      <color theme="1"/>
      <name val="Calibri"/>
      <charset val="1"/>
    </font>
    <font>
      <b/>
      <sz val="14"/>
      <color rgb="FFFFFFFF"/>
      <name val="Arial"/>
      <charset val="1"/>
    </font>
    <font>
      <i/>
      <sz val="9"/>
      <color rgb="FFFFFFFF"/>
      <name val="Arial"/>
      <charset val="1"/>
    </font>
    <font>
      <b/>
      <sz val="10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i/>
      <sz val="8.5"/>
      <color rgb="FF666666"/>
      <name val="Arial"/>
      <charset val="1"/>
    </font>
    <font>
      <sz val="10"/>
      <color rgb="FF0000FF"/>
      <name val="Arial"/>
      <charset val="1"/>
    </font>
    <font>
      <i/>
      <sz val="10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D3B70"/>
        <bgColor rgb="FF333399"/>
      </patternFill>
    </fill>
    <fill>
      <patternFill patternType="solid">
        <fgColor rgb="FFF2F2F2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Border="0" applyAlignment="0" applyProtection="0"/>
    <xf numFmtId="44" fontId="9" fillId="0" borderId="0" applyBorder="0" applyAlignment="0" applyProtection="0"/>
    <xf numFmtId="9" fontId="9" fillId="0" borderId="0" applyBorder="0" applyAlignment="0" applyProtection="0"/>
    <xf numFmtId="41" fontId="9" fillId="0" borderId="0" applyBorder="0" applyAlignment="0" applyProtection="0"/>
    <xf numFmtId="42" fontId="9" fillId="0" borderId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/>
    <xf numFmtId="3" fontId="5" fillId="0" borderId="1" xfId="0" applyNumberFormat="1" applyFont="1" applyBorder="1" applyAlignment="1"/>
    <xf numFmtId="0" fontId="6" fillId="0" borderId="1" xfId="0" applyFont="1" applyBorder="1" applyAlignment="1"/>
    <xf numFmtId="9" fontId="5" fillId="0" borderId="1" xfId="0" applyNumberFormat="1" applyFont="1" applyBorder="1" applyAlignment="1"/>
    <xf numFmtId="2" fontId="5" fillId="0" borderId="1" xfId="0" applyNumberFormat="1" applyFont="1" applyBorder="1" applyAlignment="1"/>
    <xf numFmtId="176" fontId="0" fillId="0" borderId="1" xfId="0" applyNumberFormat="1" applyBorder="1" applyAlignment="1"/>
    <xf numFmtId="0" fontId="4" fillId="3" borderId="1" xfId="0" applyFont="1" applyFill="1" applyBorder="1" applyAlignment="1"/>
    <xf numFmtId="176" fontId="0" fillId="3" borderId="1" xfId="0" applyNumberFormat="1" applyFill="1" applyBorder="1" applyAlignment="1"/>
    <xf numFmtId="177" fontId="0" fillId="3" borderId="1" xfId="0" applyNumberFormat="1" applyFill="1" applyBorder="1" applyAlignment="1"/>
    <xf numFmtId="0" fontId="4" fillId="0" borderId="0" xfId="0" applyFont="1" applyAlignment="1"/>
    <xf numFmtId="9" fontId="7" fillId="0" borderId="1" xfId="0" applyNumberFormat="1" applyFont="1" applyBorder="1" applyAlignment="1"/>
    <xf numFmtId="0" fontId="0" fillId="0" borderId="1" xfId="0" applyBorder="1" applyAlignment="1"/>
    <xf numFmtId="0" fontId="6" fillId="0" borderId="0" xfId="0" applyFont="1" applyBorder="1" applyAlignment="1">
      <alignment wrapText="1"/>
    </xf>
    <xf numFmtId="176" fontId="7" fillId="0" borderId="1" xfId="0" applyNumberFormat="1" applyFont="1" applyBorder="1" applyAlignment="1"/>
    <xf numFmtId="1" fontId="0" fillId="0" borderId="1" xfId="0" applyNumberFormat="1" applyBorder="1" applyAlignment="1"/>
    <xf numFmtId="0" fontId="8" fillId="0" borderId="0" xfId="0" applyFont="1" applyBorder="1" applyAlignment="1">
      <alignment wrapText="1"/>
    </xf>
    <xf numFmtId="1" fontId="5" fillId="0" borderId="1" xfId="0" applyNumberFormat="1" applyFont="1" applyBorder="1" applyAlignment="1"/>
    <xf numFmtId="177" fontId="5" fillId="0" borderId="1" xfId="0" applyNumberFormat="1" applyFont="1" applyBorder="1" applyAlignment="1"/>
    <xf numFmtId="10" fontId="5" fillId="0" borderId="1" xfId="0" applyNumberFormat="1" applyFont="1" applyBorder="1" applyAlignment="1"/>
    <xf numFmtId="0" fontId="5" fillId="3" borderId="1" xfId="0" applyFont="1" applyFill="1" applyBorder="1" applyAlignment="1"/>
    <xf numFmtId="1" fontId="5" fillId="3" borderId="1" xfId="0" applyNumberFormat="1" applyFont="1" applyFill="1" applyBorder="1" applyAlignment="1"/>
    <xf numFmtId="177" fontId="5" fillId="3" borderId="1" xfId="0" applyNumberFormat="1" applyFont="1" applyFill="1" applyBorder="1" applyAlignment="1"/>
    <xf numFmtId="10" fontId="5" fillId="3" borderId="1" xfId="0" applyNumberFormat="1" applyFont="1" applyFill="1" applyBorder="1" applyAlignment="1"/>
    <xf numFmtId="176" fontId="5" fillId="0" borderId="1" xfId="0" applyNumberFormat="1" applyFont="1" applyBorder="1" applyAlignment="1"/>
    <xf numFmtId="176" fontId="5" fillId="3" borderId="1" xfId="0" applyNumberFormat="1" applyFont="1" applyFill="1" applyBorder="1" applyAlignment="1"/>
    <xf numFmtId="3" fontId="7" fillId="0" borderId="1" xfId="0" applyNumberFormat="1" applyFont="1" applyBorder="1" applyAlignment="1"/>
    <xf numFmtId="1" fontId="7" fillId="0" borderId="1" xfId="0" applyNumberFormat="1" applyFont="1" applyBorder="1" applyAlignment="1"/>
    <xf numFmtId="177" fontId="7" fillId="0" borderId="1" xfId="0" applyNumberFormat="1" applyFont="1" applyBorder="1" applyAlignment="1"/>
    <xf numFmtId="2" fontId="7" fillId="0" borderId="1" xfId="0" applyNumberFormat="1" applyFont="1" applyBorder="1" applyAlignment="1"/>
    <xf numFmtId="0" fontId="7" fillId="0" borderId="1" xfId="0" applyFont="1" applyBorder="1" applyAlignment="1"/>
    <xf numFmtId="10" fontId="7" fillId="0" borderId="1" xfId="0" applyNumberFormat="1" applyFont="1" applyBorder="1" applyAlignment="1"/>
    <xf numFmtId="0" fontId="1" fillId="2" borderId="0" xfId="0" applyFont="1" applyFill="1" applyBorder="1"/>
    <xf numFmtId="0" fontId="2" fillId="2" borderId="0" xfId="0" applyFont="1" applyFill="1" applyBorder="1"/>
    <xf numFmtId="0" fontId="4" fillId="0" borderId="0" xfId="0" applyFont="1"/>
    <xf numFmtId="0" fontId="8" fillId="0" borderId="0" xfId="0" applyFont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2F2F2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66"/>
      <rgbColor rgb="00969696"/>
      <rgbColor rgb="000D3B70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showGridLines="0" tabSelected="1" workbookViewId="0">
      <selection activeCell="A1" sqref="A1:C1"/>
    </sheetView>
  </sheetViews>
  <sheetFormatPr defaultColWidth="8.67619047619048" defaultRowHeight="15" outlineLevelCol="2"/>
  <cols>
    <col min="1" max="1" width="27.5714285714286" customWidth="1"/>
    <col min="2" max="2" width="46.7142857142857" customWidth="1"/>
    <col min="3" max="3" width="55" customWidth="1"/>
  </cols>
  <sheetData>
    <row r="1" ht="18" spans="1:3">
      <c r="A1" s="39" t="s">
        <v>0</v>
      </c>
      <c r="B1" s="39"/>
      <c r="C1" s="39"/>
    </row>
    <row r="2" spans="1:3">
      <c r="A2" s="40" t="s">
        <v>1</v>
      </c>
      <c r="B2" s="40"/>
      <c r="C2" s="40"/>
    </row>
    <row r="4" spans="1:3">
      <c r="A4" s="4" t="s">
        <v>2</v>
      </c>
      <c r="B4" s="4" t="s">
        <v>3</v>
      </c>
      <c r="C4" s="4" t="s">
        <v>4</v>
      </c>
    </row>
    <row r="5" ht="61.5" customHeight="1" spans="1:3">
      <c r="A5" s="5" t="s">
        <v>5</v>
      </c>
      <c r="B5" s="6" t="s">
        <v>6</v>
      </c>
      <c r="C5" s="6" t="s">
        <v>7</v>
      </c>
    </row>
    <row r="6" ht="61.5" customHeight="1" spans="1:3">
      <c r="A6" s="5" t="s">
        <v>8</v>
      </c>
      <c r="B6" s="6" t="s">
        <v>9</v>
      </c>
      <c r="C6" s="6" t="s">
        <v>10</v>
      </c>
    </row>
    <row r="7" ht="61.5" customHeight="1" spans="1:3">
      <c r="A7" s="5" t="s">
        <v>11</v>
      </c>
      <c r="B7" s="6" t="s">
        <v>12</v>
      </c>
      <c r="C7" s="6" t="s">
        <v>13</v>
      </c>
    </row>
    <row r="8" ht="61.5" customHeight="1" spans="1:3">
      <c r="A8" s="5" t="s">
        <v>14</v>
      </c>
      <c r="B8" s="6" t="s">
        <v>15</v>
      </c>
      <c r="C8" s="6" t="s">
        <v>16</v>
      </c>
    </row>
    <row r="9" ht="61.5" customHeight="1" spans="1:3">
      <c r="A9" s="5" t="s">
        <v>17</v>
      </c>
      <c r="B9" s="6" t="s">
        <v>18</v>
      </c>
      <c r="C9" s="6" t="s">
        <v>19</v>
      </c>
    </row>
    <row r="11" spans="1:1">
      <c r="A11" s="41" t="s">
        <v>20</v>
      </c>
    </row>
    <row r="12" ht="33.75" customHeight="1" spans="1:3">
      <c r="A12" s="42" t="s">
        <v>21</v>
      </c>
      <c r="B12" s="42"/>
      <c r="C12" s="42"/>
    </row>
  </sheetData>
  <mergeCells count="3">
    <mergeCell ref="A1:C1"/>
    <mergeCell ref="A2:C2"/>
    <mergeCell ref="A12:C12"/>
  </mergeCells>
  <pageMargins left="0.75" right="0.75" top="1" bottom="1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showGridLines="0" topLeftCell="A44" workbookViewId="0">
      <selection activeCell="A1" sqref="A1:C1"/>
    </sheetView>
  </sheetViews>
  <sheetFormatPr defaultColWidth="8.67619047619048" defaultRowHeight="15" outlineLevelCol="3"/>
  <cols>
    <col min="1" max="1" width="65.7142857142857" style="1" customWidth="1"/>
    <col min="2" max="2" width="18.7142857142857" style="1" customWidth="1"/>
    <col min="3" max="3" width="67" style="1" customWidth="1"/>
    <col min="4" max="4" width="18.1428571428571" style="1" customWidth="1"/>
  </cols>
  <sheetData>
    <row r="1" ht="17.25" customHeight="1" spans="1:3">
      <c r="A1" s="2" t="s">
        <v>22</v>
      </c>
      <c r="B1" s="2"/>
      <c r="C1" s="2"/>
    </row>
    <row r="2" customHeight="1" spans="1:3">
      <c r="A2" s="3" t="s">
        <v>23</v>
      </c>
      <c r="B2" s="3"/>
      <c r="C2" s="3"/>
    </row>
    <row r="4" customHeight="1" spans="1:3">
      <c r="A4" s="4" t="s">
        <v>24</v>
      </c>
      <c r="B4" s="4" t="s">
        <v>25</v>
      </c>
      <c r="C4" s="4" t="s">
        <v>26</v>
      </c>
    </row>
    <row r="5" ht="18.75" customHeight="1" spans="1:3">
      <c r="A5" s="8" t="s">
        <v>27</v>
      </c>
      <c r="B5" s="33">
        <v>1700</v>
      </c>
      <c r="C5" s="7" t="s">
        <v>28</v>
      </c>
    </row>
    <row r="6" ht="18.75" customHeight="1" spans="1:3">
      <c r="A6" s="8" t="s">
        <v>29</v>
      </c>
      <c r="B6" s="33">
        <v>1430</v>
      </c>
      <c r="C6" s="7" t="s">
        <v>28</v>
      </c>
    </row>
    <row r="7" customHeight="1" spans="1:3">
      <c r="A7" s="8" t="s">
        <v>30</v>
      </c>
      <c r="B7" s="34">
        <v>95</v>
      </c>
      <c r="C7" s="7" t="s">
        <v>31</v>
      </c>
    </row>
    <row r="8" customHeight="1" spans="1:3">
      <c r="A8" s="8" t="s">
        <v>32</v>
      </c>
      <c r="B8" s="34">
        <v>75</v>
      </c>
      <c r="C8" s="7" t="s">
        <v>31</v>
      </c>
    </row>
    <row r="9" customHeight="1" spans="1:3">
      <c r="A9" s="8" t="s">
        <v>33</v>
      </c>
      <c r="B9" s="35">
        <v>0.05</v>
      </c>
      <c r="C9" s="7" t="s">
        <v>34</v>
      </c>
    </row>
    <row r="10" customHeight="1" spans="1:3">
      <c r="A10" s="8" t="s">
        <v>35</v>
      </c>
      <c r="B10" s="35">
        <v>0.017</v>
      </c>
      <c r="C10" s="7" t="s">
        <v>34</v>
      </c>
    </row>
    <row r="11" customHeight="1" spans="1:3">
      <c r="A11" s="8" t="s">
        <v>36</v>
      </c>
      <c r="B11" s="35">
        <v>0.008</v>
      </c>
      <c r="C11" s="7" t="s">
        <v>34</v>
      </c>
    </row>
    <row r="12" customHeight="1" spans="1:3">
      <c r="A12" s="8" t="s">
        <v>37</v>
      </c>
      <c r="B12" s="35">
        <v>0.042</v>
      </c>
      <c r="C12" s="7" t="s">
        <v>34</v>
      </c>
    </row>
    <row r="13" customHeight="1" spans="1:3">
      <c r="A13" s="8" t="s">
        <v>38</v>
      </c>
      <c r="B13" s="35">
        <v>0.883</v>
      </c>
      <c r="C13" s="7" t="s">
        <v>39</v>
      </c>
    </row>
    <row r="14" ht="18.75" customHeight="1" spans="1:3">
      <c r="A14" s="8" t="s">
        <v>40</v>
      </c>
      <c r="B14" s="35">
        <v>0.38</v>
      </c>
      <c r="C14" s="7" t="s">
        <v>41</v>
      </c>
    </row>
    <row r="15" customHeight="1" spans="1:3">
      <c r="A15" s="8" t="s">
        <v>42</v>
      </c>
      <c r="B15" s="35">
        <v>0.48</v>
      </c>
      <c r="C15" s="7" t="s">
        <v>43</v>
      </c>
    </row>
    <row r="16" customHeight="1" spans="1:3">
      <c r="A16" s="8" t="s">
        <v>44</v>
      </c>
      <c r="B16" s="35">
        <v>0.45</v>
      </c>
      <c r="C16" s="7" t="s">
        <v>43</v>
      </c>
    </row>
    <row r="17" customHeight="1" spans="1:3">
      <c r="A17" s="8" t="s">
        <v>45</v>
      </c>
      <c r="B17" s="35">
        <v>0.13</v>
      </c>
      <c r="C17" s="7" t="s">
        <v>43</v>
      </c>
    </row>
    <row r="18" customHeight="1" spans="1:3">
      <c r="A18" s="8" t="s">
        <v>46</v>
      </c>
      <c r="B18" s="35">
        <v>0.02</v>
      </c>
      <c r="C18" s="7" t="s">
        <v>43</v>
      </c>
    </row>
    <row r="19" customHeight="1" spans="1:3">
      <c r="A19" s="8" t="s">
        <v>47</v>
      </c>
      <c r="B19" s="35">
        <v>0.005</v>
      </c>
      <c r="C19" s="7" t="s">
        <v>43</v>
      </c>
    </row>
    <row r="20" customHeight="1" spans="1:3">
      <c r="A20" s="8" t="s">
        <v>48</v>
      </c>
      <c r="B20" s="35">
        <v>0.005</v>
      </c>
      <c r="C20" s="7" t="s">
        <v>43</v>
      </c>
    </row>
    <row r="21" customHeight="1" spans="1:3">
      <c r="A21" s="8" t="s">
        <v>49</v>
      </c>
      <c r="B21" s="35">
        <v>0.6</v>
      </c>
      <c r="C21" s="7" t="s">
        <v>50</v>
      </c>
    </row>
    <row r="22" customHeight="1" spans="1:3">
      <c r="A22" s="8" t="s">
        <v>51</v>
      </c>
      <c r="B22" s="35">
        <v>1</v>
      </c>
      <c r="C22" s="7" t="s">
        <v>52</v>
      </c>
    </row>
    <row r="23" customHeight="1" spans="1:3">
      <c r="A23" s="8" t="s">
        <v>53</v>
      </c>
      <c r="B23" s="33">
        <v>1000000</v>
      </c>
      <c r="C23" s="7" t="s">
        <v>54</v>
      </c>
    </row>
    <row r="24" ht="18.75" customHeight="1" spans="1:3">
      <c r="A24" s="8" t="s">
        <v>55</v>
      </c>
      <c r="B24" s="35">
        <v>0.8</v>
      </c>
      <c r="C24" s="7" t="s">
        <v>56</v>
      </c>
    </row>
    <row r="25" customHeight="1" spans="1:3">
      <c r="A25" s="8" t="s">
        <v>57</v>
      </c>
      <c r="B25" s="35">
        <v>0.45</v>
      </c>
      <c r="C25" s="7" t="s">
        <v>58</v>
      </c>
    </row>
    <row r="26" customHeight="1" spans="1:3">
      <c r="A26" s="8" t="s">
        <v>59</v>
      </c>
      <c r="B26" s="35">
        <v>0.2</v>
      </c>
      <c r="C26" s="7" t="s">
        <v>58</v>
      </c>
    </row>
    <row r="27" customHeight="1" spans="1:3">
      <c r="A27" s="8" t="s">
        <v>60</v>
      </c>
      <c r="B27" s="35">
        <v>0.35</v>
      </c>
      <c r="C27" s="7" t="s">
        <v>58</v>
      </c>
    </row>
    <row r="28" customHeight="1" spans="1:3">
      <c r="A28" s="8" t="s">
        <v>61</v>
      </c>
      <c r="B28" s="33">
        <v>600</v>
      </c>
      <c r="C28" s="7" t="s">
        <v>62</v>
      </c>
    </row>
    <row r="29" customHeight="1" spans="1:3">
      <c r="A29" s="8" t="s">
        <v>63</v>
      </c>
      <c r="B29" s="33">
        <v>4000</v>
      </c>
      <c r="C29" s="7" t="s">
        <v>62</v>
      </c>
    </row>
    <row r="30" customHeight="1" spans="1:3">
      <c r="A30" s="8" t="s">
        <v>64</v>
      </c>
      <c r="B30" s="33">
        <v>2000</v>
      </c>
      <c r="C30" s="7" t="s">
        <v>62</v>
      </c>
    </row>
    <row r="31" customHeight="1" spans="1:3">
      <c r="A31" s="8" t="s">
        <v>65</v>
      </c>
      <c r="B31" s="33">
        <v>3000</v>
      </c>
      <c r="C31" s="7" t="s">
        <v>62</v>
      </c>
    </row>
    <row r="32" ht="18.75" customHeight="1" spans="1:3">
      <c r="A32" s="8" t="s">
        <v>66</v>
      </c>
      <c r="B32" s="33">
        <v>140</v>
      </c>
      <c r="C32" s="7" t="s">
        <v>67</v>
      </c>
    </row>
    <row r="33" customHeight="1" spans="1:3">
      <c r="A33" s="8" t="s">
        <v>68</v>
      </c>
      <c r="B33" s="34">
        <v>7</v>
      </c>
      <c r="C33" s="7" t="s">
        <v>69</v>
      </c>
    </row>
    <row r="34" customHeight="1" spans="1:3">
      <c r="A34" s="8" t="s">
        <v>70</v>
      </c>
      <c r="B34" s="33">
        <v>420</v>
      </c>
      <c r="C34" s="7" t="s">
        <v>71</v>
      </c>
    </row>
    <row r="35" customHeight="1" spans="1:3">
      <c r="A35" s="8" t="s">
        <v>72</v>
      </c>
      <c r="B35" s="36">
        <v>1</v>
      </c>
      <c r="C35" s="7" t="s">
        <v>73</v>
      </c>
    </row>
    <row r="36" ht="18.75" customHeight="1" spans="1:3">
      <c r="A36" s="8" t="s">
        <v>74</v>
      </c>
      <c r="B36" s="36">
        <v>1.31</v>
      </c>
      <c r="C36" s="7" t="s">
        <v>75</v>
      </c>
    </row>
    <row r="37" ht="18.75" customHeight="1" spans="1:3">
      <c r="A37" s="8" t="s">
        <v>76</v>
      </c>
      <c r="B37" s="36">
        <v>2.25</v>
      </c>
      <c r="C37" s="7" t="s">
        <v>77</v>
      </c>
    </row>
    <row r="40" customHeight="1" spans="1:1">
      <c r="A40" s="17" t="s">
        <v>78</v>
      </c>
    </row>
    <row r="41" ht="23.25" customHeight="1" spans="1:4">
      <c r="A41" s="4" t="s">
        <v>79</v>
      </c>
      <c r="B41" s="4" t="s">
        <v>80</v>
      </c>
      <c r="C41" s="4" t="s">
        <v>81</v>
      </c>
      <c r="D41" s="4" t="s">
        <v>82</v>
      </c>
    </row>
    <row r="42" customHeight="1" spans="1:4">
      <c r="A42" s="8" t="s">
        <v>83</v>
      </c>
      <c r="B42" s="37">
        <v>79</v>
      </c>
      <c r="C42" s="37">
        <v>52</v>
      </c>
      <c r="D42" s="18">
        <v>0.2</v>
      </c>
    </row>
    <row r="43" customHeight="1" spans="1:4">
      <c r="A43" s="8" t="s">
        <v>84</v>
      </c>
      <c r="B43" s="37">
        <v>95</v>
      </c>
      <c r="C43" s="37">
        <v>75</v>
      </c>
      <c r="D43" s="18">
        <v>0.5</v>
      </c>
    </row>
    <row r="44" customHeight="1" spans="1:4">
      <c r="A44" s="8" t="s">
        <v>85</v>
      </c>
      <c r="B44" s="37">
        <v>128</v>
      </c>
      <c r="C44" s="37">
        <v>120</v>
      </c>
      <c r="D44" s="18">
        <v>0.3</v>
      </c>
    </row>
    <row r="45" ht="27.75" customHeight="1" spans="1:4">
      <c r="A45" s="20" t="s">
        <v>86</v>
      </c>
      <c r="B45" s="20"/>
      <c r="C45" s="20"/>
      <c r="D45" s="20"/>
    </row>
    <row r="47" customHeight="1" spans="1:1">
      <c r="A47" s="17" t="s">
        <v>87</v>
      </c>
    </row>
    <row r="48" ht="23.25" customHeight="1" spans="1:4">
      <c r="A48" s="4" t="s">
        <v>88</v>
      </c>
      <c r="B48" s="4" t="s">
        <v>89</v>
      </c>
      <c r="C48" s="4" t="s">
        <v>90</v>
      </c>
      <c r="D48" s="4" t="s">
        <v>91</v>
      </c>
    </row>
    <row r="49" customHeight="1" spans="1:4">
      <c r="A49" s="8" t="s">
        <v>92</v>
      </c>
      <c r="B49" s="38">
        <v>0.0208</v>
      </c>
      <c r="C49" s="38">
        <v>0.004</v>
      </c>
      <c r="D49" s="11">
        <f>B21</f>
        <v>0.6</v>
      </c>
    </row>
    <row r="50" customHeight="1" spans="1:4">
      <c r="A50" s="8" t="s">
        <v>93</v>
      </c>
      <c r="B50" s="38">
        <v>0.0277</v>
      </c>
      <c r="C50" s="38">
        <v>0.0228</v>
      </c>
      <c r="D50" s="11">
        <f>B22</f>
        <v>1</v>
      </c>
    </row>
    <row r="51" customHeight="1" spans="1:4">
      <c r="A51" s="8" t="s">
        <v>94</v>
      </c>
      <c r="B51" s="38">
        <v>0.0285</v>
      </c>
      <c r="C51" s="38">
        <v>0.0278</v>
      </c>
      <c r="D51" s="11">
        <f>B22</f>
        <v>1</v>
      </c>
    </row>
    <row r="54" customHeight="1" spans="1:1">
      <c r="A54" s="17" t="s">
        <v>95</v>
      </c>
    </row>
    <row r="55" customHeight="1" spans="1:3">
      <c r="A55" s="4" t="s">
        <v>96</v>
      </c>
      <c r="B55" s="4" t="s">
        <v>97</v>
      </c>
      <c r="C55" s="4" t="s">
        <v>98</v>
      </c>
    </row>
    <row r="56" customHeight="1" spans="1:3">
      <c r="A56" s="8" t="s">
        <v>99</v>
      </c>
      <c r="B56" s="36">
        <v>0.2</v>
      </c>
      <c r="C56" s="36">
        <v>0.4</v>
      </c>
    </row>
    <row r="57" customHeight="1" spans="1:3">
      <c r="A57" s="8" t="s">
        <v>100</v>
      </c>
      <c r="B57" s="36">
        <v>0.04</v>
      </c>
      <c r="C57" s="36">
        <v>0.08</v>
      </c>
    </row>
    <row r="58" customHeight="1" spans="1:3">
      <c r="A58" s="8" t="s">
        <v>101</v>
      </c>
      <c r="B58" s="36">
        <v>0.02</v>
      </c>
      <c r="C58" s="36">
        <v>0.04</v>
      </c>
    </row>
    <row r="59" customHeight="1" spans="1:3">
      <c r="A59" s="8" t="s">
        <v>102</v>
      </c>
      <c r="B59" s="33">
        <v>150</v>
      </c>
      <c r="C59" s="33">
        <v>300</v>
      </c>
    </row>
  </sheetData>
  <mergeCells count="3">
    <mergeCell ref="A1:C1"/>
    <mergeCell ref="A2:C2"/>
    <mergeCell ref="A45:D45"/>
  </mergeCells>
  <pageMargins left="0.75" right="0.75" top="1" bottom="1" header="0.511811023622047" footer="0.511811023622047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showGridLines="0" topLeftCell="A4" workbookViewId="0">
      <selection activeCell="C4" sqref="C4"/>
    </sheetView>
  </sheetViews>
  <sheetFormatPr defaultColWidth="8.67619047619048" defaultRowHeight="15"/>
  <cols>
    <col min="1" max="1" width="21.5714285714286" style="1" customWidth="1"/>
    <col min="2" max="2" width="16.1428571428571" style="1" customWidth="1"/>
    <col min="3" max="3" width="11.2857142857143" style="1" customWidth="1"/>
    <col min="4" max="4" width="8" style="1" customWidth="1"/>
    <col min="5" max="6" width="9" style="1" customWidth="1"/>
    <col min="7" max="7" width="15.7142857142857" style="1" customWidth="1"/>
    <col min="8" max="8" width="12" style="1" customWidth="1"/>
    <col min="9" max="9" width="14.2857142857143" style="1" customWidth="1"/>
    <col min="10" max="10" width="16" style="1" customWidth="1"/>
  </cols>
  <sheetData>
    <row r="1" ht="17.25" customHeight="1" spans="1:9">
      <c r="A1" s="2" t="s">
        <v>103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104</v>
      </c>
      <c r="B2" s="3"/>
      <c r="C2" s="3"/>
      <c r="D2" s="3"/>
      <c r="E2" s="3"/>
      <c r="F2" s="3"/>
      <c r="G2" s="3"/>
      <c r="H2" s="3"/>
      <c r="I2" s="3"/>
    </row>
    <row r="4" ht="30" customHeight="1" spans="1:10">
      <c r="A4" s="4" t="s">
        <v>79</v>
      </c>
      <c r="B4" s="4" t="s">
        <v>88</v>
      </c>
      <c r="C4" s="4" t="s">
        <v>105</v>
      </c>
      <c r="D4" s="4" t="s">
        <v>106</v>
      </c>
      <c r="E4" s="4" t="s">
        <v>107</v>
      </c>
      <c r="F4" s="4" t="s">
        <v>108</v>
      </c>
      <c r="G4" s="4" t="s">
        <v>109</v>
      </c>
      <c r="H4" s="4" t="s">
        <v>110</v>
      </c>
      <c r="I4" s="4" t="s">
        <v>111</v>
      </c>
      <c r="J4" s="4" t="s">
        <v>112</v>
      </c>
    </row>
    <row r="5" customHeight="1" spans="1:10">
      <c r="A5" s="8" t="s">
        <v>83</v>
      </c>
      <c r="B5" s="8" t="s">
        <v>92</v>
      </c>
      <c r="C5" s="24">
        <f>Παράμετροι!$B$42</f>
        <v>79</v>
      </c>
      <c r="D5" s="24">
        <f>Παράμετροι!$C$42</f>
        <v>52</v>
      </c>
      <c r="E5" s="25">
        <f>C5/Παράμετροι!$B$7-1</f>
        <v>-0.168421052631579</v>
      </c>
      <c r="F5" s="25">
        <f>D5/Παράμετροι!$B$8-1</f>
        <v>-0.306666666666667</v>
      </c>
      <c r="G5" s="26">
        <f>Παράμετροι!$D$49*(Παράμετροι!$B$9*Παράμετροι!$B$14*E5+Παράμετροι!$B$10*Παράμετροι!$B$15*E5+Παράμετροι!$B$11*Παράμετροι!$B$16*F5+Παράμετροι!$B$12*Παράμετροι!$B$17*F5+Παράμετροι!$B$12*Παράμετροι!$B$18*E5+Παράμετροι!$B$13*Παράμετροι!$B$19*E5+Παράμετροι!$B$13*Παράμετροι!$B$20*F5)</f>
        <v>-0.00575502105263158</v>
      </c>
      <c r="H5" s="26">
        <f>Παράμετροι!$B$49+G5</f>
        <v>0.0150449789473684</v>
      </c>
      <c r="I5" s="26">
        <f>(1+Παράμετροι!$C$49)/(1+H5)-1</f>
        <v>-0.0108812704623418</v>
      </c>
      <c r="J5" s="31">
        <f>I5*Παράμετροι!$B$5</f>
        <v>-18.498159785981</v>
      </c>
    </row>
    <row r="6" customHeight="1" spans="1:10">
      <c r="A6" s="8" t="s">
        <v>83</v>
      </c>
      <c r="B6" s="8" t="s">
        <v>93</v>
      </c>
      <c r="C6" s="24">
        <f>Παράμετροι!$B$42</f>
        <v>79</v>
      </c>
      <c r="D6" s="24">
        <f>Παράμετροι!$C$42</f>
        <v>52</v>
      </c>
      <c r="E6" s="25">
        <f>C6/Παράμετροι!$B$7-1</f>
        <v>-0.168421052631579</v>
      </c>
      <c r="F6" s="25">
        <f>D6/Παράμετροι!$B$8-1</f>
        <v>-0.306666666666667</v>
      </c>
      <c r="G6" s="26">
        <f>Παράμετροι!$D$50*(Παράμετροι!$B$9*Παράμετροι!$B$14*E6+Παράμετροι!$B$10*Παράμετροι!$B$15*E6+Παράμετροι!$B$11*Παράμετροι!$B$16*F6+Παράμετροι!$B$12*Παράμετροι!$B$17*F6+Παράμετροι!$B$12*Παράμετροι!$B$18*E6+Παράμετροι!$B$13*Παράμετροι!$B$19*E6+Παράμετροι!$B$13*Παράμετροι!$B$20*F6)</f>
        <v>-0.00959170175438596</v>
      </c>
      <c r="H6" s="26">
        <f>Παράμετροι!$B$50+G6</f>
        <v>0.018108298245614</v>
      </c>
      <c r="I6" s="26">
        <f>(1+Παράμετροι!$C$50)/(1+H6)-1</f>
        <v>0.00460825411448917</v>
      </c>
      <c r="J6" s="31">
        <f>I6*Παράμετροι!$B$5</f>
        <v>7.8340319946316</v>
      </c>
    </row>
    <row r="7" customHeight="1" spans="1:10">
      <c r="A7" s="8" t="s">
        <v>83</v>
      </c>
      <c r="B7" s="8" t="s">
        <v>94</v>
      </c>
      <c r="C7" s="24">
        <f>Παράμετροι!$B$42</f>
        <v>79</v>
      </c>
      <c r="D7" s="24">
        <f>Παράμετροι!$C$42</f>
        <v>52</v>
      </c>
      <c r="E7" s="25">
        <f>C7/Παράμετροι!$B$7-1</f>
        <v>-0.168421052631579</v>
      </c>
      <c r="F7" s="25">
        <f>D7/Παράμετροι!$B$8-1</f>
        <v>-0.306666666666667</v>
      </c>
      <c r="G7" s="26">
        <f>Παράμετροι!$D$51*(Παράμετροι!$B$9*Παράμετροι!$B$14*E7+Παράμετροι!$B$10*Παράμετροι!$B$15*E7+Παράμετροι!$B$11*Παράμετροι!$B$16*F7+Παράμετροι!$B$12*Παράμετροι!$B$17*F7+Παράμετροι!$B$12*Παράμετροι!$B$18*E7+Παράμετροι!$B$13*Παράμετροι!$B$19*E7+Παράμετροι!$B$13*Παράμετροι!$B$20*F7)</f>
        <v>-0.00959170175438596</v>
      </c>
      <c r="H7" s="26">
        <f>Παράμετροι!$B$51+G7</f>
        <v>0.018908298245614</v>
      </c>
      <c r="I7" s="26">
        <f>(1+Παράμετροι!$C$51)/(1+H7)-1</f>
        <v>0.00872669480629007</v>
      </c>
      <c r="J7" s="31">
        <f>I7*Παράμετροι!$B$5</f>
        <v>14.8353811706931</v>
      </c>
    </row>
    <row r="8" customHeight="1" spans="1:10">
      <c r="A8" s="27" t="s">
        <v>84</v>
      </c>
      <c r="B8" s="27" t="s">
        <v>92</v>
      </c>
      <c r="C8" s="28">
        <f>Παράμετροι!$B$43</f>
        <v>95</v>
      </c>
      <c r="D8" s="28">
        <f>Παράμετροι!$C$43</f>
        <v>75</v>
      </c>
      <c r="E8" s="29">
        <f>C8/Παράμετροι!$B$7-1</f>
        <v>0</v>
      </c>
      <c r="F8" s="29">
        <f>D8/Παράμετροι!$B$8-1</f>
        <v>0</v>
      </c>
      <c r="G8" s="30">
        <f>Παράμετροι!$D$49*(Παράμετροι!$B$9*Παράμετροι!$B$14*E8+Παράμετροι!$B$10*Παράμετροι!$B$15*E8+Παράμετροι!$B$11*Παράμετροι!$B$16*F8+Παράμετροι!$B$12*Παράμετροι!$B$17*F8+Παράμετροι!$B$12*Παράμετροι!$B$18*E8+Παράμετροι!$B$13*Παράμετροι!$B$19*E8+Παράμετροι!$B$13*Παράμετροι!$B$20*F8)</f>
        <v>0</v>
      </c>
      <c r="H8" s="30">
        <f>Παράμετροι!$B$49+G8</f>
        <v>0.0208</v>
      </c>
      <c r="I8" s="30">
        <f>(1+Παράμετροι!$C$49)/(1+H8)-1</f>
        <v>-0.0164576802507836</v>
      </c>
      <c r="J8" s="32">
        <f>I8*Παράμετροι!$B$5</f>
        <v>-27.9780564263322</v>
      </c>
    </row>
    <row r="9" customHeight="1" spans="1:10">
      <c r="A9" s="27" t="s">
        <v>84</v>
      </c>
      <c r="B9" s="27" t="s">
        <v>93</v>
      </c>
      <c r="C9" s="28">
        <f>Παράμετροι!$B$43</f>
        <v>95</v>
      </c>
      <c r="D9" s="28">
        <f>Παράμετροι!$C$43</f>
        <v>75</v>
      </c>
      <c r="E9" s="29">
        <f>C9/Παράμετροι!$B$7-1</f>
        <v>0</v>
      </c>
      <c r="F9" s="29">
        <f>D9/Παράμετροι!$B$8-1</f>
        <v>0</v>
      </c>
      <c r="G9" s="30">
        <f>Παράμετροι!$D$50*(Παράμετροι!$B$9*Παράμετροι!$B$14*E9+Παράμετροι!$B$10*Παράμετροι!$B$15*E9+Παράμετροι!$B$11*Παράμετροι!$B$16*F9+Παράμετροι!$B$12*Παράμετροι!$B$17*F9+Παράμετροι!$B$12*Παράμετροι!$B$18*E9+Παράμετροι!$B$13*Παράμετροι!$B$19*E9+Παράμετροι!$B$13*Παράμετροι!$B$20*F9)</f>
        <v>0</v>
      </c>
      <c r="H9" s="30">
        <f>Παράμετροι!$B$50+G9</f>
        <v>0.0277</v>
      </c>
      <c r="I9" s="30">
        <f>(1+Παράμετροι!$C$50)/(1+H9)-1</f>
        <v>-0.00476792838376972</v>
      </c>
      <c r="J9" s="32">
        <f>I9*Παράμετροι!$B$5</f>
        <v>-8.10547825240852</v>
      </c>
    </row>
    <row r="10" customHeight="1" spans="1:10">
      <c r="A10" s="27" t="s">
        <v>84</v>
      </c>
      <c r="B10" s="27" t="s">
        <v>94</v>
      </c>
      <c r="C10" s="28">
        <f>Παράμετροι!$B$43</f>
        <v>95</v>
      </c>
      <c r="D10" s="28">
        <f>Παράμετροι!$C$43</f>
        <v>75</v>
      </c>
      <c r="E10" s="29">
        <f>C10/Παράμετροι!$B$7-1</f>
        <v>0</v>
      </c>
      <c r="F10" s="29">
        <f>D10/Παράμετροι!$B$8-1</f>
        <v>0</v>
      </c>
      <c r="G10" s="30">
        <f>Παράμετροι!$D$51*(Παράμετροι!$B$9*Παράμετροι!$B$14*E10+Παράμετροι!$B$10*Παράμετροι!$B$15*E10+Παράμετροι!$B$11*Παράμετροι!$B$16*F10+Παράμετροι!$B$12*Παράμετροι!$B$17*F10+Παράμετροι!$B$12*Παράμετροι!$B$18*E10+Παράμετροι!$B$13*Παράμετροι!$B$19*E10+Παράμετροι!$B$13*Παράμετροι!$B$20*F10)</f>
        <v>0</v>
      </c>
      <c r="H10" s="30">
        <f>Παράμετροι!$B$51+G10</f>
        <v>0.0285</v>
      </c>
      <c r="I10" s="30">
        <f>(1+Παράμετροι!$C$51)/(1+H10)-1</f>
        <v>-0.000680602819640219</v>
      </c>
      <c r="J10" s="32">
        <f>I10*Παράμετροι!$B$5</f>
        <v>-1.15702479338837</v>
      </c>
    </row>
    <row r="11" customHeight="1" spans="1:10">
      <c r="A11" s="8" t="s">
        <v>85</v>
      </c>
      <c r="B11" s="8" t="s">
        <v>92</v>
      </c>
      <c r="C11" s="24">
        <f>Παράμετροι!$B$44</f>
        <v>128</v>
      </c>
      <c r="D11" s="24">
        <f>Παράμετροι!$C$44</f>
        <v>120</v>
      </c>
      <c r="E11" s="25">
        <f>C11/Παράμετροι!$B$7-1</f>
        <v>0.347368421052632</v>
      </c>
      <c r="F11" s="25">
        <f>D11/Παράμετροι!$B$8-1</f>
        <v>0.6</v>
      </c>
      <c r="G11" s="26">
        <f>Παράμετροι!$D$49*(Παράμετροι!$B$9*Παράμετροι!$B$14*E11+Παράμετροι!$B$10*Παράμετροι!$B$15*E11+Παράμετροι!$B$11*Παράμετροι!$B$16*F11+Παράμετροι!$B$12*Παράμετροι!$B$17*F11+Παράμετροι!$B$12*Παράμετροι!$B$18*E11+Παράμετροι!$B$13*Παράμετροι!$B$19*E11+Παράμετροι!$B$13*Παράμετροι!$B$20*F11)</f>
        <v>0.0116069684210526</v>
      </c>
      <c r="H11" s="26">
        <f>Παράμετροι!$B$49+G11</f>
        <v>0.0324069684210526</v>
      </c>
      <c r="I11" s="26">
        <f>(1+Παράμετροι!$C$49)/(1+H11)-1</f>
        <v>-0.0275152815604275</v>
      </c>
      <c r="J11" s="31">
        <f>I11*Παράμετροι!$B$5</f>
        <v>-46.7759786527267</v>
      </c>
    </row>
    <row r="12" customHeight="1" spans="1:10">
      <c r="A12" s="8" t="s">
        <v>85</v>
      </c>
      <c r="B12" s="8" t="s">
        <v>93</v>
      </c>
      <c r="C12" s="24">
        <f>Παράμετροι!$B$44</f>
        <v>128</v>
      </c>
      <c r="D12" s="24">
        <f>Παράμετροι!$C$44</f>
        <v>120</v>
      </c>
      <c r="E12" s="25">
        <f>C12/Παράμετροι!$B$7-1</f>
        <v>0.347368421052632</v>
      </c>
      <c r="F12" s="25">
        <f>D12/Παράμετροι!$B$8-1</f>
        <v>0.6</v>
      </c>
      <c r="G12" s="26">
        <f>Παράμετροι!$D$50*(Παράμετροι!$B$9*Παράμετροι!$B$14*E12+Παράμετροι!$B$10*Παράμετροι!$B$15*E12+Παράμετροι!$B$11*Παράμετροι!$B$16*F12+Παράμετροι!$B$12*Παράμετροι!$B$17*F12+Παράμετροι!$B$12*Παράμετροι!$B$18*E12+Παράμετροι!$B$13*Παράμετροι!$B$19*E12+Παράμετροι!$B$13*Παράμετροι!$B$20*F12)</f>
        <v>0.0193449473684211</v>
      </c>
      <c r="H12" s="26">
        <f>Παράμετροι!$B$50+G12</f>
        <v>0.0470449473684211</v>
      </c>
      <c r="I12" s="26">
        <f>(1+Παράμετροι!$C$50)/(1+H12)-1</f>
        <v>-0.0231555936823504</v>
      </c>
      <c r="J12" s="31">
        <f>I12*Παράμετροι!$B$5</f>
        <v>-39.3645092599957</v>
      </c>
    </row>
    <row r="13" customHeight="1" spans="1:10">
      <c r="A13" s="8" t="s">
        <v>85</v>
      </c>
      <c r="B13" s="8" t="s">
        <v>94</v>
      </c>
      <c r="C13" s="24">
        <f>Παράμετροι!$B$44</f>
        <v>128</v>
      </c>
      <c r="D13" s="24">
        <f>Παράμετροι!$C$44</f>
        <v>120</v>
      </c>
      <c r="E13" s="25">
        <f>C13/Παράμετροι!$B$7-1</f>
        <v>0.347368421052632</v>
      </c>
      <c r="F13" s="25">
        <f>D13/Παράμετροι!$B$8-1</f>
        <v>0.6</v>
      </c>
      <c r="G13" s="26">
        <f>Παράμετροι!$D$51*(Παράμετροι!$B$9*Παράμετροι!$B$14*E13+Παράμετροι!$B$10*Παράμετροι!$B$15*E13+Παράμετροι!$B$11*Παράμετροι!$B$16*F13+Παράμετροι!$B$12*Παράμετροι!$B$17*F13+Παράμετροι!$B$12*Παράμετροι!$B$18*E13+Παράμετροι!$B$13*Παράμετροι!$B$19*E13+Παράμετροι!$B$13*Παράμετροι!$B$20*F13)</f>
        <v>0.0193449473684211</v>
      </c>
      <c r="H13" s="26">
        <f>Παράμετροι!$B$51+G13</f>
        <v>0.0478449473684211</v>
      </c>
      <c r="I13" s="26">
        <f>(1+Παράμετροι!$C$51)/(1+H13)-1</f>
        <v>-0.0191296884322077</v>
      </c>
      <c r="J13" s="31">
        <f>I13*Παράμετροι!$B$5</f>
        <v>-32.5204703347532</v>
      </c>
    </row>
    <row r="16" ht="33" customHeight="1" spans="1:9">
      <c r="A16" s="20" t="s">
        <v>113</v>
      </c>
      <c r="B16" s="20"/>
      <c r="C16" s="20"/>
      <c r="D16" s="20"/>
      <c r="E16" s="20"/>
      <c r="F16" s="20"/>
      <c r="G16" s="20"/>
      <c r="H16" s="20"/>
      <c r="I16" s="20"/>
    </row>
  </sheetData>
  <mergeCells count="3">
    <mergeCell ref="A1:I1"/>
    <mergeCell ref="A2:I2"/>
    <mergeCell ref="A16:I16"/>
  </mergeCells>
  <pageMargins left="0.75" right="0.75" top="1" bottom="1" header="0.511811023622047" footer="0.511811023622047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showGridLines="0" topLeftCell="A6" workbookViewId="0">
      <selection activeCell="A4" sqref="A4"/>
    </sheetView>
  </sheetViews>
  <sheetFormatPr defaultColWidth="8.67619047619048" defaultRowHeight="15" outlineLevelCol="7"/>
  <cols>
    <col min="1" max="1" width="30.2857142857143" style="1" customWidth="1"/>
    <col min="2" max="2" width="25.8571428571429" style="1" customWidth="1"/>
    <col min="3" max="3" width="12.7142857142857" style="1" customWidth="1"/>
    <col min="4" max="4" width="18" style="1" customWidth="1"/>
    <col min="5" max="5" width="11.7142857142857" style="1" customWidth="1"/>
    <col min="6" max="6" width="15.7142857142857" style="1" customWidth="1"/>
    <col min="7" max="8" width="18.1428571428571" style="1" customWidth="1"/>
  </cols>
  <sheetData>
    <row r="1" ht="17.25" customHeight="1" spans="1:8">
      <c r="A1" s="2" t="s">
        <v>114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115</v>
      </c>
      <c r="B2" s="3"/>
      <c r="C2" s="3"/>
      <c r="D2" s="3"/>
      <c r="E2" s="3"/>
      <c r="F2" s="3"/>
      <c r="G2" s="3"/>
      <c r="H2" s="3"/>
    </row>
    <row r="4" ht="25.5" spans="1:8">
      <c r="A4" s="4" t="s">
        <v>79</v>
      </c>
      <c r="B4" s="4" t="s">
        <v>116</v>
      </c>
      <c r="C4" s="4" t="s">
        <v>117</v>
      </c>
      <c r="D4" s="4" t="s">
        <v>118</v>
      </c>
      <c r="E4" s="4" t="s">
        <v>119</v>
      </c>
      <c r="F4" s="4" t="s">
        <v>120</v>
      </c>
      <c r="G4" s="4" t="s">
        <v>121</v>
      </c>
      <c r="H4" s="4" t="s">
        <v>122</v>
      </c>
    </row>
    <row r="5" spans="1:8">
      <c r="A5" s="8" t="s">
        <v>83</v>
      </c>
      <c r="B5" s="21">
        <v>-25.08</v>
      </c>
      <c r="C5" s="21">
        <v>47.75</v>
      </c>
      <c r="D5" s="21">
        <v>22.67</v>
      </c>
      <c r="E5" s="22">
        <f>Παράμετροι!$B$34</f>
        <v>420</v>
      </c>
      <c r="F5" s="13">
        <f>E5+B5</f>
        <v>394.92</v>
      </c>
      <c r="G5" s="13">
        <f>E5-Παράμετροι!$B$36*C5+D5</f>
        <v>380.1175</v>
      </c>
      <c r="H5" s="13">
        <f>E5-Παράμετροι!$B$37*C5+D5</f>
        <v>335.2325</v>
      </c>
    </row>
    <row r="6" spans="1:8">
      <c r="A6" s="8" t="s">
        <v>84</v>
      </c>
      <c r="B6" s="21">
        <v>-101.5</v>
      </c>
      <c r="C6" s="21">
        <v>101.5</v>
      </c>
      <c r="D6" s="21">
        <v>0</v>
      </c>
      <c r="E6" s="22">
        <f>Παράμετροι!$B$34</f>
        <v>420</v>
      </c>
      <c r="F6" s="13">
        <f>E6+B6</f>
        <v>318.5</v>
      </c>
      <c r="G6" s="13">
        <f>E6-Παράμετροι!$B$36*C6+D6</f>
        <v>287.035</v>
      </c>
      <c r="H6" s="13">
        <f>E6-Παράμετροι!$B$37*C6+D6</f>
        <v>191.625</v>
      </c>
    </row>
    <row r="7" spans="1:8">
      <c r="A7" s="8" t="s">
        <v>85</v>
      </c>
      <c r="B7" s="21">
        <v>-252.19</v>
      </c>
      <c r="C7" s="21">
        <v>252.19</v>
      </c>
      <c r="D7" s="21">
        <v>0</v>
      </c>
      <c r="E7" s="22">
        <f>Παράμετροι!$B$34</f>
        <v>420</v>
      </c>
      <c r="F7" s="13">
        <f>E7+B7</f>
        <v>167.81</v>
      </c>
      <c r="G7" s="13">
        <f>E7-Παράμετροι!$B$36*C7+D7</f>
        <v>89.6311</v>
      </c>
      <c r="H7" s="13">
        <f>E7-Παράμετροι!$B$37*C7+D7</f>
        <v>-147.4275</v>
      </c>
    </row>
    <row r="10" ht="35" customHeight="1" spans="1:8">
      <c r="A10" s="20" t="s">
        <v>123</v>
      </c>
      <c r="B10" s="20"/>
      <c r="C10" s="20"/>
      <c r="D10" s="20"/>
      <c r="E10" s="20"/>
      <c r="F10" s="20"/>
      <c r="G10" s="20"/>
      <c r="H10" s="20"/>
    </row>
    <row r="12" customHeight="1" spans="1:1">
      <c r="A12" s="17" t="s">
        <v>124</v>
      </c>
    </row>
    <row r="13" ht="48" customHeight="1" spans="1:8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0:H10"/>
    <mergeCell ref="A13:H13"/>
  </mergeCells>
  <pageMargins left="0.75" right="0.75" top="1" bottom="1" header="0.511811023622047" footer="0.511811023622047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showGridLines="0" topLeftCell="A12" workbookViewId="0">
      <selection activeCell="A1" sqref="A1:D1"/>
    </sheetView>
  </sheetViews>
  <sheetFormatPr defaultColWidth="8.67619047619048" defaultRowHeight="15" outlineLevelCol="3"/>
  <cols>
    <col min="1" max="1" width="47.4285714285714" style="1" customWidth="1"/>
    <col min="2" max="3" width="18.7142857142857" style="1" customWidth="1"/>
    <col min="4" max="4" width="69.2857142857143" style="1" customWidth="1"/>
  </cols>
  <sheetData>
    <row r="1" ht="17.25" customHeight="1" spans="1:4">
      <c r="A1" s="2" t="s">
        <v>126</v>
      </c>
      <c r="B1" s="2"/>
      <c r="C1" s="2"/>
      <c r="D1" s="2"/>
    </row>
    <row r="2" customHeight="1" spans="1:4">
      <c r="A2" s="3" t="s">
        <v>127</v>
      </c>
      <c r="B2" s="3"/>
      <c r="C2" s="3"/>
      <c r="D2" s="3"/>
    </row>
    <row r="4" ht="30" customHeight="1" spans="1:4">
      <c r="A4" s="4" t="s">
        <v>96</v>
      </c>
      <c r="B4" s="4" t="s">
        <v>97</v>
      </c>
      <c r="C4" s="4" t="s">
        <v>98</v>
      </c>
      <c r="D4" s="4" t="s">
        <v>128</v>
      </c>
    </row>
    <row r="5" customHeight="1" spans="1:4">
      <c r="A5" s="8" t="s">
        <v>129</v>
      </c>
      <c r="B5" s="9">
        <f>Παράμετροι!$B$23</f>
        <v>1000000</v>
      </c>
      <c r="C5" s="9">
        <f>Παράμετροι!$B$23</f>
        <v>1000000</v>
      </c>
      <c r="D5" s="10" t="s">
        <v>130</v>
      </c>
    </row>
    <row r="6" customHeight="1" spans="1:4">
      <c r="A6" s="8" t="s">
        <v>131</v>
      </c>
      <c r="B6" s="11">
        <f>Παράμετροι!$B$24</f>
        <v>0.8</v>
      </c>
      <c r="C6" s="11">
        <f>Παράμετροι!$B$24</f>
        <v>0.8</v>
      </c>
      <c r="D6" s="10" t="s">
        <v>132</v>
      </c>
    </row>
    <row r="7" customHeight="1" spans="1:4">
      <c r="A7" s="8" t="s">
        <v>133</v>
      </c>
      <c r="B7" s="9">
        <f>B5*B6</f>
        <v>800000</v>
      </c>
      <c r="C7" s="9">
        <f>C5*C6</f>
        <v>800000</v>
      </c>
      <c r="D7" s="10" t="s">
        <v>134</v>
      </c>
    </row>
    <row r="8" customHeight="1" spans="1:4">
      <c r="A8" s="8" t="s">
        <v>135</v>
      </c>
      <c r="B8" s="12">
        <f>Παράμετροι!$B$56</f>
        <v>0.2</v>
      </c>
      <c r="C8" s="12">
        <f>Παράμετροι!$C$56</f>
        <v>0.4</v>
      </c>
      <c r="D8" s="10" t="s">
        <v>136</v>
      </c>
    </row>
    <row r="9" customHeight="1" spans="1:4">
      <c r="A9" s="8" t="s">
        <v>137</v>
      </c>
      <c r="B9" s="12">
        <f>Παράμετροι!$B$57</f>
        <v>0.04</v>
      </c>
      <c r="C9" s="12">
        <f>Παράμετροι!$C$57</f>
        <v>0.08</v>
      </c>
      <c r="D9" s="10" t="s">
        <v>138</v>
      </c>
    </row>
    <row r="10" customHeight="1" spans="1:4">
      <c r="A10" s="8" t="s">
        <v>139</v>
      </c>
      <c r="B10" s="12">
        <f>Παράμετροι!$B$58</f>
        <v>0.02</v>
      </c>
      <c r="C10" s="12">
        <f>Παράμετροι!$C$58</f>
        <v>0.04</v>
      </c>
      <c r="D10" s="10" t="s">
        <v>138</v>
      </c>
    </row>
    <row r="11" customHeight="1" spans="1:4">
      <c r="A11" s="8" t="s">
        <v>102</v>
      </c>
      <c r="B11" s="9">
        <f>Παράμετροι!$B$59</f>
        <v>150</v>
      </c>
      <c r="C11" s="9">
        <f>Παράμετροι!$C$59</f>
        <v>300</v>
      </c>
      <c r="D11" s="10" t="s">
        <v>140</v>
      </c>
    </row>
    <row r="12" customHeight="1" spans="1:4">
      <c r="A12" s="8" t="s">
        <v>141</v>
      </c>
      <c r="B12" s="13">
        <f>MIN(B11,Παράμετροι!$B$28*B8+Παράμετροι!$B$30*B9)</f>
        <v>150</v>
      </c>
      <c r="C12" s="13">
        <f>MIN(C11,Παράμετροι!$B$28*C8+Παράμετροι!$B$30*C9)</f>
        <v>300</v>
      </c>
      <c r="D12" s="10" t="s">
        <v>142</v>
      </c>
    </row>
    <row r="13" customHeight="1" spans="1:4">
      <c r="A13" s="8" t="s">
        <v>143</v>
      </c>
      <c r="B13" s="13">
        <f>MIN(B11,Παράμετροι!$B$29*B10+Παράμετροι!$B$30*B9)</f>
        <v>150</v>
      </c>
      <c r="C13" s="13">
        <f>MIN(C11,Παράμετροι!$B$29*C10+Παράμετροι!$B$30*C9)</f>
        <v>300</v>
      </c>
      <c r="D13" s="10" t="s">
        <v>144</v>
      </c>
    </row>
    <row r="14" customHeight="1" spans="1:4">
      <c r="A14" s="8" t="s">
        <v>145</v>
      </c>
      <c r="B14" s="13">
        <f>MIN(B11,Παράμετροι!$B$31*B9)</f>
        <v>120</v>
      </c>
      <c r="C14" s="13">
        <f>MIN(C11,Παράμετροι!$B$31*C9)</f>
        <v>240</v>
      </c>
      <c r="D14" s="10" t="s">
        <v>146</v>
      </c>
    </row>
    <row r="15" customHeight="1" spans="1:4">
      <c r="A15" s="8" t="s">
        <v>147</v>
      </c>
      <c r="B15" s="13">
        <f>Παράμετροι!$B$25*B12+Παράμετροι!$B$26*B13+Παράμετροι!$B$27*B14</f>
        <v>139.5</v>
      </c>
      <c r="C15" s="13">
        <f>Παράμετροι!$B$25*C12+Παράμετροι!$B$26*C13+Παράμετροι!$B$27*C14</f>
        <v>279</v>
      </c>
      <c r="D15" s="10" t="s">
        <v>148</v>
      </c>
    </row>
    <row r="16" customHeight="1" spans="1:4">
      <c r="A16" s="14" t="s">
        <v>149</v>
      </c>
      <c r="B16" s="15">
        <f>B7*B15/1000000</f>
        <v>111.6</v>
      </c>
      <c r="C16" s="15">
        <f>C7*C15/1000000</f>
        <v>223.2</v>
      </c>
      <c r="D16" s="10" t="s">
        <v>150</v>
      </c>
    </row>
    <row r="17" customHeight="1" spans="1:4">
      <c r="A17" s="8" t="s">
        <v>151</v>
      </c>
      <c r="B17" s="13">
        <f>Παράμετροι!$B$32*Παράμετροι!$B$33</f>
        <v>980</v>
      </c>
      <c r="C17" s="13">
        <f>Παράμετροι!$B$32*Παράμετροι!$B$33</f>
        <v>980</v>
      </c>
      <c r="D17" s="10" t="s">
        <v>152</v>
      </c>
    </row>
    <row r="18" customHeight="1" spans="1:4">
      <c r="A18" s="14" t="s">
        <v>153</v>
      </c>
      <c r="B18" s="16">
        <f>B16/B17</f>
        <v>0.113877551020408</v>
      </c>
      <c r="C18" s="16">
        <f>C16/C17</f>
        <v>0.227755102040816</v>
      </c>
      <c r="D18" s="10" t="s">
        <v>154</v>
      </c>
    </row>
    <row r="20" customHeight="1" spans="1:1">
      <c r="A20" s="17" t="s">
        <v>155</v>
      </c>
    </row>
    <row r="21" ht="23.25" customHeight="1" spans="1:4">
      <c r="A21" s="4" t="s">
        <v>156</v>
      </c>
      <c r="B21" s="4" t="s">
        <v>157</v>
      </c>
      <c r="C21" s="4" t="s">
        <v>158</v>
      </c>
      <c r="D21" s="4" t="s">
        <v>159</v>
      </c>
    </row>
    <row r="22" customHeight="1" spans="1:4">
      <c r="A22" s="18">
        <v>0.6</v>
      </c>
      <c r="B22" s="13">
        <f>Παράμετροι!$B$23*A22*B15/1000000</f>
        <v>83.7</v>
      </c>
      <c r="C22" s="13">
        <f>Παράμετροι!$B$23*A22*C15/1000000</f>
        <v>167.4</v>
      </c>
      <c r="D22" s="10" t="s">
        <v>160</v>
      </c>
    </row>
    <row r="23" customHeight="1" spans="1:4">
      <c r="A23" s="18">
        <v>0.8</v>
      </c>
      <c r="B23" s="13">
        <f>Παράμετροι!$B$23*A23*B15/1000000</f>
        <v>111.6</v>
      </c>
      <c r="C23" s="13">
        <f>Παράμετροι!$B$23*A23*C15/1000000</f>
        <v>223.2</v>
      </c>
      <c r="D23" s="19"/>
    </row>
    <row r="24" customHeight="1" spans="1:4">
      <c r="A24" s="18">
        <v>1</v>
      </c>
      <c r="B24" s="13">
        <f>Παράμετροι!$B$23*A24*B15/1000000</f>
        <v>139.5</v>
      </c>
      <c r="C24" s="13">
        <f>Παράμετροι!$B$23*A24*C15/1000000</f>
        <v>279</v>
      </c>
      <c r="D24" s="19"/>
    </row>
    <row r="26" ht="33.75" customHeight="1" spans="1:4">
      <c r="A26" s="20" t="s">
        <v>161</v>
      </c>
      <c r="B26" s="20"/>
      <c r="C26" s="20"/>
      <c r="D26" s="20"/>
    </row>
  </sheetData>
  <mergeCells count="3">
    <mergeCell ref="A1:D1"/>
    <mergeCell ref="A2:D2"/>
    <mergeCell ref="A26:D26"/>
  </mergeCells>
  <pageMargins left="0.75" right="0.75" top="1" bottom="1" header="0.511811023622047" footer="0.511811023622047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showGridLines="0" workbookViewId="0">
      <selection activeCell="A1" sqref="A1:C1"/>
    </sheetView>
  </sheetViews>
  <sheetFormatPr defaultColWidth="8.67619047619048" defaultRowHeight="15" outlineLevelCol="2"/>
  <cols>
    <col min="1" max="1" width="29.5714285714286" style="1" customWidth="1"/>
    <col min="2" max="2" width="73.4285714285714" style="1" customWidth="1"/>
    <col min="3" max="3" width="39.7142857142857" style="1" customWidth="1"/>
  </cols>
  <sheetData>
    <row r="1" ht="17.25" customHeight="1" spans="1:3">
      <c r="A1" s="2" t="s">
        <v>162</v>
      </c>
      <c r="B1" s="2"/>
      <c r="C1" s="2"/>
    </row>
    <row r="2" customHeight="1" spans="1:3">
      <c r="A2" s="3" t="s">
        <v>163</v>
      </c>
      <c r="B2" s="3"/>
      <c r="C2" s="3"/>
    </row>
    <row r="4" customHeight="1" spans="1:3">
      <c r="A4" s="4" t="s">
        <v>164</v>
      </c>
      <c r="B4" s="4" t="s">
        <v>165</v>
      </c>
      <c r="C4" s="4" t="s">
        <v>166</v>
      </c>
    </row>
    <row r="5" ht="38.25" spans="1:3">
      <c r="A5" s="5" t="s">
        <v>167</v>
      </c>
      <c r="B5" s="6" t="s">
        <v>168</v>
      </c>
      <c r="C5" s="7" t="s">
        <v>169</v>
      </c>
    </row>
    <row r="6" ht="25.5" spans="1:3">
      <c r="A6" s="5" t="s">
        <v>170</v>
      </c>
      <c r="B6" s="6" t="s">
        <v>171</v>
      </c>
      <c r="C6" s="7" t="s">
        <v>172</v>
      </c>
    </row>
    <row r="7" ht="25.5" spans="1:3">
      <c r="A7" s="5" t="s">
        <v>173</v>
      </c>
      <c r="B7" s="6" t="s">
        <v>174</v>
      </c>
      <c r="C7" s="7" t="s">
        <v>175</v>
      </c>
    </row>
    <row r="8" spans="1:3">
      <c r="A8" s="5" t="s">
        <v>176</v>
      </c>
      <c r="B8" s="6" t="s">
        <v>177</v>
      </c>
      <c r="C8" s="7" t="s">
        <v>178</v>
      </c>
    </row>
    <row r="9" ht="25.5" spans="1:3">
      <c r="A9" s="5" t="s">
        <v>179</v>
      </c>
      <c r="B9" s="6" t="s">
        <v>180</v>
      </c>
      <c r="C9" s="7" t="s">
        <v>181</v>
      </c>
    </row>
    <row r="10" ht="25.5" spans="1:3">
      <c r="A10" s="5" t="s">
        <v>182</v>
      </c>
      <c r="B10" s="6" t="s">
        <v>183</v>
      </c>
      <c r="C10" s="7" t="s">
        <v>184</v>
      </c>
    </row>
    <row r="11" ht="25.5" spans="1:3">
      <c r="A11" s="5" t="s">
        <v>185</v>
      </c>
      <c r="B11" s="6" t="s">
        <v>186</v>
      </c>
      <c r="C11" s="7" t="s">
        <v>187</v>
      </c>
    </row>
    <row r="12" ht="51" spans="1:3">
      <c r="A12" s="5" t="s">
        <v>188</v>
      </c>
      <c r="B12" s="6" t="s">
        <v>189</v>
      </c>
      <c r="C12" s="7" t="s">
        <v>190</v>
      </c>
    </row>
    <row r="13" ht="48" customHeight="1" spans="1:3">
      <c r="A13" s="5" t="s">
        <v>191</v>
      </c>
      <c r="B13" s="6" t="s">
        <v>192</v>
      </c>
      <c r="C13" s="7" t="s">
        <v>193</v>
      </c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Επεξήγηση</vt:lpstr>
      <vt:lpstr>Παράμετροι</vt:lpstr>
      <vt:lpstr>Αποτελέσματα</vt:lpstr>
      <vt:lpstr>Συμπεριφορική Αποτίμηση</vt:lpstr>
      <vt:lpstr>Πίστωση Ενέργειας</vt:lpstr>
      <vt:lpstr>Πηγές &amp; Όρια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Ενέργεια - Τελικό Υποστηρικτικό Μοντέλο</dc:title>
  <dc:creator>Βαγγέλης Πιλάλης</dc:creator>
  <cp:lastModifiedBy>vangelis pilalis</cp:lastModifiedBy>
  <cp:revision>0</cp:revision>
  <dcterms:created xsi:type="dcterms:W3CDTF">2026-09-20T08:47:00Z</dcterms:created>
  <dcterms:modified xsi:type="dcterms:W3CDTF">2026-09-20T09:54:33Z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A67B72DA60D5407091BD365C1D93D415_13</vt:lpwstr>
  </property>
  <property fmtid="{D5CDD505-2E9C-101B-9397-08002B2CF9AE}" pid="3" name="KSOProductBuildVer">
    <vt:lpwstr>1033-12.2.0.23206</vt:lpwstr>
  </property>
</Properties>
</file>